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4"/>
  </bookViews>
  <sheets>
    <sheet name="Sources &amp; Uses" sheetId="1" r:id="rId1"/>
    <sheet name="Uses of funds by proj acty" sheetId="2" r:id="rId2"/>
    <sheet name="DLIs" sheetId="3" r:id="rId3"/>
    <sheet name="WA Documentation" sheetId="4" r:id="rId4"/>
    <sheet name="Reconciliation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b/>
            <sz val="9"/>
            <color indexed="55"/>
            <rFont val="Tahoma"/>
            <family val="2"/>
          </rPr>
          <t>Test:</t>
        </r>
        <r>
          <rPr>
            <sz val="9"/>
            <color indexed="55"/>
            <rFont val="Tahoma"/>
            <family val="2"/>
          </rPr>
          <t>Added by Mr Ben</t>
        </r>
      </text>
    </comment>
  </commentList>
</comments>
</file>

<file path=xl/sharedStrings.xml><?xml version="1.0" encoding="utf-8"?>
<sst xmlns="http://schemas.openxmlformats.org/spreadsheetml/2006/main" count="227" uniqueCount="153">
  <si>
    <t>Sources and Uses of Funds</t>
  </si>
  <si>
    <t>Amount</t>
  </si>
  <si>
    <t>Naira</t>
  </si>
  <si>
    <t>USD</t>
  </si>
  <si>
    <t>Y-T-D</t>
  </si>
  <si>
    <t>PJ-T-D</t>
  </si>
  <si>
    <t>IDA  (DLI)</t>
  </si>
  <si>
    <t>Interest Received from DA</t>
  </si>
  <si>
    <t>Interest Received from Naira Account</t>
  </si>
  <si>
    <t>Other Income</t>
  </si>
  <si>
    <t>TOTAL RECEIPTS</t>
  </si>
  <si>
    <t>Less: Expenditures</t>
  </si>
  <si>
    <t>EEP UNI 1</t>
  </si>
  <si>
    <t>EEP UNI 2- AUST</t>
  </si>
  <si>
    <t>EEP UNI 3</t>
  </si>
  <si>
    <t>EEP UNI 4</t>
  </si>
  <si>
    <t>EEP UNI 5</t>
  </si>
  <si>
    <t>EEP UNI 6</t>
  </si>
  <si>
    <t>EEP UNI 7</t>
  </si>
  <si>
    <t>EEP UNI 8</t>
  </si>
  <si>
    <t>EEP UNI 9</t>
  </si>
  <si>
    <t>EEP UNI 10</t>
  </si>
  <si>
    <t>GDS,WKS,NONCS,CS,OC TRN</t>
  </si>
  <si>
    <t>TOTAL EXPENDITURE</t>
  </si>
  <si>
    <t>Less Accrued Expenses( Statutory deductions not yet remitted)</t>
  </si>
  <si>
    <t>RECEIPTS LESS EXPENDITURE</t>
  </si>
  <si>
    <t>EXCHANGE RATE DIFFERENCE</t>
  </si>
  <si>
    <t>NET CHANGE IN CASH</t>
  </si>
  <si>
    <t>OPENING BALANCES</t>
  </si>
  <si>
    <t>NET CASH AVAILABLE</t>
  </si>
  <si>
    <t>CLOSING BALANCES(Cash)</t>
  </si>
  <si>
    <t>CLOSING BALANCES(Bank)</t>
  </si>
  <si>
    <t>CLOSING BALANCES(Total)</t>
  </si>
  <si>
    <t>USES OF FUNDS BY PROJECT ACTIVITY</t>
  </si>
  <si>
    <t>YEAR TO DATE</t>
  </si>
  <si>
    <t>CUMULATIVE TO DATE</t>
  </si>
  <si>
    <t>PLANNED</t>
  </si>
  <si>
    <t>ACTUAL</t>
  </si>
  <si>
    <t>VARIANCE</t>
  </si>
  <si>
    <t>N</t>
  </si>
  <si>
    <t>COMPONENT 1</t>
  </si>
  <si>
    <t>Enhance capacity to deliver regional high</t>
  </si>
  <si>
    <t>quality training</t>
  </si>
  <si>
    <t>Enhance capacity to deliver applied research</t>
  </si>
  <si>
    <t>to address regional development challenges</t>
  </si>
  <si>
    <t>Build/use industry/sector partnerships to enhance</t>
  </si>
  <si>
    <t>impact of ACE on development and increased relevance</t>
  </si>
  <si>
    <t>of center education and research</t>
  </si>
  <si>
    <t>Build &amp; strenghen regional and international academic</t>
  </si>
  <si>
    <t>partnership</t>
  </si>
  <si>
    <t>Enhance Governance and management of ACE  and the</t>
  </si>
  <si>
    <t>participating universities</t>
  </si>
  <si>
    <t>Total Expenditure:</t>
  </si>
  <si>
    <t>Build &amp; strenghen regional and international academic:</t>
  </si>
  <si>
    <t>Commitment to 17 PAMI Partners (2 Quarters)</t>
  </si>
  <si>
    <t>Total Expenditure Plus Partner Commitments:</t>
  </si>
  <si>
    <t>Computation of DLIs</t>
  </si>
  <si>
    <t>Parameters</t>
  </si>
  <si>
    <t>Max per yr</t>
  </si>
  <si>
    <t>Date</t>
  </si>
  <si>
    <t>National students</t>
  </si>
  <si>
    <t>Regional students</t>
  </si>
  <si>
    <t>Overall Amount</t>
  </si>
  <si>
    <t>DLIs</t>
  </si>
  <si>
    <t>Males</t>
  </si>
  <si>
    <t>Females</t>
  </si>
  <si>
    <t>Males</t>
  </si>
  <si>
    <t>#2.1: New short term students in ACE courses</t>
  </si>
  <si>
    <t>USD'000</t>
  </si>
  <si>
    <t>Number</t>
  </si>
  <si>
    <t>Unit cost</t>
  </si>
  <si>
    <t>total amount</t>
  </si>
  <si>
    <t>Overall Number</t>
  </si>
  <si>
    <t>#2.2: New Masters students in ACE courses</t>
  </si>
  <si>
    <t>#2.3: New PHD students</t>
  </si>
  <si>
    <t>#2.4: Number of outreach</t>
  </si>
  <si>
    <t>#2.5: International evaluation and accreditation</t>
  </si>
  <si>
    <t>National Outreach</t>
  </si>
  <si>
    <t>Regional Outreach</t>
  </si>
  <si>
    <t>#2.6: Published Articles Internationally recoganised and Peer Review journals</t>
  </si>
  <si>
    <t>International Evl &amp; Accd</t>
  </si>
  <si>
    <t>National or Regional Evl &amp; Accd</t>
  </si>
  <si>
    <t>Gap Assesment</t>
  </si>
  <si>
    <t>Self Evl</t>
  </si>
  <si>
    <t>Program Descp/Int Std</t>
  </si>
  <si>
    <t>TOTAL</t>
  </si>
  <si>
    <t>National Articles</t>
  </si>
  <si>
    <t>Regional Co-Author</t>
  </si>
  <si>
    <t>Overall Totals</t>
  </si>
  <si>
    <t>#2.7: External Revenue Generation</t>
  </si>
  <si>
    <t>Qty</t>
  </si>
  <si>
    <t>Amount</t>
  </si>
  <si>
    <t>#2.8: Meeting milestones for improved learning</t>
  </si>
  <si>
    <t>#3.1: Timely withdrawal Application supported by IFR</t>
  </si>
  <si>
    <t>National Revenue Generation</t>
  </si>
  <si>
    <t>Regional Revenue Generation</t>
  </si>
  <si>
    <t>#3.2: Functional Audit Committee</t>
  </si>
  <si>
    <t>Unit Value</t>
  </si>
  <si>
    <t>Milestone</t>
  </si>
  <si>
    <t>#3.3: Functioning Internal Audit Unit</t>
  </si>
  <si>
    <t>#3.4: Web Transparency on Financial Mgt (web-access to audit reports, IFR, budgets and annual workplan)</t>
  </si>
  <si>
    <t>Timely Withdrawal Applications</t>
  </si>
  <si>
    <t>Functioning Audit Committee</t>
  </si>
  <si>
    <t>#4.1: Timely procurement audit</t>
  </si>
  <si>
    <t>Functioning Internal Audit</t>
  </si>
  <si>
    <t>Web Transparency on FM</t>
  </si>
  <si>
    <t>#4.2: Timely and satisfactory procurement progress</t>
  </si>
  <si>
    <t>Timely Procurement Audit</t>
  </si>
  <si>
    <t>Timely and Satisfactory Procurement Progress</t>
  </si>
  <si>
    <t>total</t>
  </si>
  <si>
    <t>XYZ University of Nigeria-Admission Register</t>
  </si>
  <si>
    <t>National</t>
  </si>
  <si>
    <t>Total</t>
  </si>
  <si>
    <t>Regional</t>
  </si>
  <si>
    <t>Overall total</t>
  </si>
  <si>
    <t>Assumptions</t>
  </si>
  <si>
    <t>Male</t>
  </si>
  <si>
    <t>Female</t>
  </si>
  <si>
    <t>i. Admission is hypotetical but regional students must be at least 30% for 2.1 to 2.3.</t>
  </si>
  <si>
    <t>International Evaluation and Accreditation</t>
  </si>
  <si>
    <t>International</t>
  </si>
  <si>
    <t>National or regional</t>
  </si>
  <si>
    <t>Gap-Assessment</t>
  </si>
  <si>
    <t>Self-Evaluation</t>
  </si>
  <si>
    <t>Program Descr/inter Std</t>
  </si>
  <si>
    <t>Articles&amp; journals</t>
  </si>
  <si>
    <t>National Article</t>
  </si>
  <si>
    <t>Article-regional co-author</t>
  </si>
  <si>
    <t>Externally Generated Revenue</t>
  </si>
  <si>
    <t>* regional is $2each hence 50</t>
  </si>
  <si>
    <t>Milestones</t>
  </si>
  <si>
    <t>Submission of WA &amp; IFR</t>
  </si>
  <si>
    <t>Functioning audit committee</t>
  </si>
  <si>
    <t>Functioning Internal Audit</t>
  </si>
  <si>
    <t>Web-Transparency</t>
  </si>
  <si>
    <t>Timely procurement progress</t>
  </si>
  <si>
    <t>Documentation Requirement for the Submission of Withdrawal Application</t>
  </si>
  <si>
    <t>A.</t>
  </si>
  <si>
    <t>Interim Financial Report</t>
  </si>
  <si>
    <t>B. EEP Report according to the individual University</t>
  </si>
  <si>
    <t>C. Reconciliation Report ( EEP and DLI): The lower of EEP and DLI</t>
  </si>
  <si>
    <t xml:space="preserve"> (31/12/2015)</t>
  </si>
  <si>
    <t>Current (30/06/2016)</t>
  </si>
  <si>
    <t xml:space="preserve"> PERIOD ended 31/12/2015</t>
  </si>
  <si>
    <t>CURRENT PERIOD 30/06/2016</t>
  </si>
  <si>
    <t>Reclassification</t>
  </si>
  <si>
    <t>Opening balance-Dec. 2015</t>
  </si>
  <si>
    <t>Closing Balance, June 2016</t>
  </si>
  <si>
    <t>Current Expenditures (Jan. to June "16)</t>
  </si>
  <si>
    <t>Commitments</t>
  </si>
  <si>
    <t>Statutory Expenses yet to be remitted</t>
  </si>
  <si>
    <t>Total Expenditure</t>
  </si>
  <si>
    <t>Yet to be remitted Statutory deduction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</si>
</sst>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9"/>
      <color indexed="55"/>
      <name val="Tahoma"/>
      <family val="2"/>
    </font>
    <font>
      <sz val="9"/>
      <color indexed="55"/>
      <name val="Tahoma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8"/>
      <color indexed="46"/>
      <name val="Arial"/>
      <family val="2"/>
    </font>
    <font>
      <b/>
      <sz val="10"/>
      <color indexed="55"/>
      <name val="Arial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656565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Border="0" applyProtection="0">
      <alignment/>
    </xf>
    <xf numFmtId="41" fontId="2" fillId="0" borderId="0" applyBorder="0" applyAlignment="0" applyProtection="0"/>
    <xf numFmtId="43" fontId="23" fillId="0" borderId="0" applyFont="0" applyFill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42" applyFont="1">
      <alignment/>
    </xf>
    <xf numFmtId="0" fontId="0" fillId="0" borderId="0" xfId="0" applyFont="1" applyBorder="1" applyAlignment="1">
      <alignment horizontal="center"/>
    </xf>
    <xf numFmtId="164" fontId="0" fillId="0" borderId="0" xfId="42" applyFont="1" applyBorder="1" applyAlignment="1" applyProtection="1">
      <alignment/>
      <protection/>
    </xf>
    <xf numFmtId="16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64" fontId="0" fillId="0" borderId="12" xfId="42" applyFont="1" applyBorder="1" applyAlignment="1" applyProtection="1">
      <alignment/>
      <protection/>
    </xf>
    <xf numFmtId="4" fontId="0" fillId="0" borderId="0" xfId="42" applyNumberFormat="1" applyFont="1" applyBorder="1" applyAlignment="1" applyProtection="1">
      <alignment/>
      <protection/>
    </xf>
    <xf numFmtId="4" fontId="41" fillId="0" borderId="0" xfId="0" applyNumberFormat="1" applyFont="1" applyAlignment="1">
      <alignment vertical="top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42">
      <alignment/>
    </xf>
    <xf numFmtId="43" fontId="44" fillId="0" borderId="12" xfId="44" applyFont="1" applyBorder="1" applyAlignment="1">
      <alignment horizontal="right" vertical="top"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1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42" applyBorder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164" fontId="0" fillId="34" borderId="0" xfId="42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42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4" fontId="0" fillId="34" borderId="0" xfId="42" applyNumberFormat="1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164" fontId="0" fillId="35" borderId="0" xfId="42" applyFont="1" applyFill="1" applyBorder="1" applyAlignment="1" applyProtection="1">
      <alignment/>
      <protection/>
    </xf>
    <xf numFmtId="4" fontId="0" fillId="35" borderId="0" xfId="42" applyNumberFormat="1" applyFont="1" applyFill="1" applyBorder="1" applyAlignment="1" applyProtection="1">
      <alignment/>
      <protection/>
    </xf>
    <xf numFmtId="164" fontId="0" fillId="36" borderId="0" xfId="42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5656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50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11106150" cy="953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150" zoomScaleNormal="150" workbookViewId="0" topLeftCell="A16">
      <selection activeCell="F24" sqref="F24"/>
    </sheetView>
  </sheetViews>
  <sheetFormatPr defaultColWidth="8.7109375" defaultRowHeight="15"/>
  <cols>
    <col min="1" max="2" width="8.7109375" style="0" customWidth="1"/>
    <col min="3" max="3" width="26.7109375" style="0" customWidth="1"/>
    <col min="4" max="4" width="14.28125" style="0" customWidth="1"/>
    <col min="5" max="5" width="8.7109375" style="0" customWidth="1"/>
    <col min="6" max="6" width="14.57421875" style="0" bestFit="1" customWidth="1"/>
    <col min="7" max="7" width="9.140625" style="0" customWidth="1"/>
    <col min="8" max="8" width="14.28125" style="0" customWidth="1"/>
    <col min="9" max="9" width="8.7109375" style="0" customWidth="1"/>
    <col min="10" max="10" width="17.140625" style="2" customWidth="1"/>
  </cols>
  <sheetData>
    <row r="1" spans="1:11" ht="15">
      <c r="A1" t="s">
        <v>0</v>
      </c>
      <c r="D1" s="56" t="s">
        <v>1</v>
      </c>
      <c r="E1" s="56"/>
      <c r="F1" s="3"/>
      <c r="G1" s="3"/>
      <c r="H1" s="56" t="s">
        <v>1</v>
      </c>
      <c r="I1" s="56"/>
      <c r="J1" s="56" t="s">
        <v>1</v>
      </c>
      <c r="K1" s="56"/>
    </row>
    <row r="2" spans="4:11" ht="15">
      <c r="D2" t="s">
        <v>2</v>
      </c>
      <c r="E2" t="s">
        <v>3</v>
      </c>
      <c r="F2" t="s">
        <v>2</v>
      </c>
      <c r="G2" t="s">
        <v>3</v>
      </c>
      <c r="H2" t="s">
        <v>2</v>
      </c>
      <c r="I2" t="s">
        <v>3</v>
      </c>
      <c r="J2" s="4" t="s">
        <v>2</v>
      </c>
      <c r="K2" t="s">
        <v>3</v>
      </c>
    </row>
    <row r="3" spans="4:10" ht="15">
      <c r="D3" t="s">
        <v>141</v>
      </c>
      <c r="F3" t="s">
        <v>142</v>
      </c>
      <c r="H3" t="s">
        <v>4</v>
      </c>
      <c r="J3" s="4" t="s">
        <v>5</v>
      </c>
    </row>
    <row r="4" ht="15">
      <c r="A4" t="s">
        <v>6</v>
      </c>
    </row>
    <row r="5" ht="15">
      <c r="A5" t="s">
        <v>7</v>
      </c>
    </row>
    <row r="6" ht="15">
      <c r="A6" t="s">
        <v>8</v>
      </c>
    </row>
    <row r="7" ht="15">
      <c r="A7" t="s">
        <v>9</v>
      </c>
    </row>
    <row r="8" ht="15"/>
    <row r="9" ht="15">
      <c r="A9" t="s">
        <v>10</v>
      </c>
    </row>
    <row r="10" ht="15"/>
    <row r="11" ht="15">
      <c r="A11" t="s">
        <v>11</v>
      </c>
    </row>
    <row r="12" ht="15">
      <c r="A12" t="s">
        <v>12</v>
      </c>
    </row>
    <row r="13" spans="1:8" ht="15">
      <c r="A13" t="s">
        <v>13</v>
      </c>
      <c r="D13" s="5">
        <f>+'Uses of funds by proj acty'!H28</f>
        <v>59988244.77</v>
      </c>
      <c r="F13" s="31">
        <f>10938953.12+18421815-306475.5</f>
        <v>29054292.619999997</v>
      </c>
      <c r="H13" s="5">
        <f>+D13+F13</f>
        <v>89042537.39</v>
      </c>
    </row>
    <row r="14" ht="15">
      <c r="A14" t="s">
        <v>14</v>
      </c>
    </row>
    <row r="15" ht="15">
      <c r="A15" t="s">
        <v>15</v>
      </c>
    </row>
    <row r="16" ht="15">
      <c r="A16" t="s">
        <v>16</v>
      </c>
    </row>
    <row r="17" ht="15">
      <c r="A17" t="s">
        <v>17</v>
      </c>
    </row>
    <row r="18" ht="15">
      <c r="A18" t="s">
        <v>18</v>
      </c>
    </row>
    <row r="19" ht="15">
      <c r="A19" t="s">
        <v>19</v>
      </c>
    </row>
    <row r="20" ht="15">
      <c r="A20" t="s">
        <v>20</v>
      </c>
    </row>
    <row r="21" ht="15">
      <c r="A21" t="s">
        <v>21</v>
      </c>
    </row>
    <row r="22" ht="15">
      <c r="A22" t="s">
        <v>22</v>
      </c>
    </row>
    <row r="23" ht="15"/>
    <row r="24" spans="1:8" ht="15">
      <c r="A24" t="s">
        <v>23</v>
      </c>
      <c r="D24" s="4">
        <f>SUM(D12:D21)</f>
        <v>59988244.77</v>
      </c>
      <c r="F24" s="4">
        <f>SUM(F12:F21)</f>
        <v>29054292.619999997</v>
      </c>
      <c r="H24" s="5">
        <f>+D24+F24</f>
        <v>89042537.39</v>
      </c>
    </row>
    <row r="25" spans="1:6" ht="15">
      <c r="A25" t="s">
        <v>24</v>
      </c>
      <c r="D25" s="30">
        <v>-755352.5</v>
      </c>
      <c r="F25">
        <v>-22745.25</v>
      </c>
    </row>
    <row r="26" ht="15"/>
    <row r="27" ht="15">
      <c r="A27" t="s">
        <v>25</v>
      </c>
    </row>
    <row r="28" ht="15"/>
    <row r="29" ht="15">
      <c r="A29" t="s">
        <v>26</v>
      </c>
    </row>
    <row r="32" spans="1:8" ht="15">
      <c r="A32" t="s">
        <v>27</v>
      </c>
      <c r="D32" s="5">
        <f>SUM(D24:D31)</f>
        <v>59232892.27</v>
      </c>
      <c r="F32" s="5">
        <f>SUM(F24:F31)</f>
        <v>29031547.369999997</v>
      </c>
      <c r="H32" s="5">
        <f>+D32+F32</f>
        <v>88264439.64</v>
      </c>
    </row>
    <row r="34" spans="1:8" ht="15">
      <c r="A34" t="s">
        <v>28</v>
      </c>
      <c r="D34" s="6">
        <v>147172326.55</v>
      </c>
      <c r="F34" s="7">
        <f>+D37</f>
        <v>87939434.28</v>
      </c>
      <c r="H34" s="7">
        <f>+D34</f>
        <v>147172326.55</v>
      </c>
    </row>
    <row r="35" ht="15">
      <c r="H35" s="7"/>
    </row>
    <row r="37" spans="1:8" ht="15.75" thickBot="1">
      <c r="A37" t="s">
        <v>29</v>
      </c>
      <c r="D37" s="8">
        <f>+D34-D32</f>
        <v>87939434.28</v>
      </c>
      <c r="F37" s="8">
        <f>+F34-F32</f>
        <v>58907886.910000004</v>
      </c>
      <c r="H37" s="8">
        <f>+H34-H32</f>
        <v>58907886.91000001</v>
      </c>
    </row>
    <row r="39" spans="1:8" ht="15">
      <c r="A39" t="s">
        <v>30</v>
      </c>
      <c r="D39" s="4">
        <v>92545</v>
      </c>
      <c r="F39" s="30">
        <v>90945</v>
      </c>
      <c r="H39" s="5">
        <f>+F39</f>
        <v>90945</v>
      </c>
    </row>
    <row r="40" spans="1:8" ht="15">
      <c r="A40" t="s">
        <v>31</v>
      </c>
      <c r="D40" s="6">
        <v>87050736.78</v>
      </c>
      <c r="F40" s="30">
        <v>58061589.41</v>
      </c>
      <c r="H40" s="5">
        <f>+F40</f>
        <v>58061589.41</v>
      </c>
    </row>
    <row r="41" spans="1:8" ht="15">
      <c r="A41" t="s">
        <v>32</v>
      </c>
      <c r="D41" s="9">
        <f>SUM(D39:D40)</f>
        <v>87143281.78</v>
      </c>
      <c r="F41" s="9">
        <f>SUM(F39:F40)</f>
        <v>58152534.41</v>
      </c>
      <c r="H41" s="9">
        <f>SUM(H39:H40)</f>
        <v>58152534.41</v>
      </c>
    </row>
    <row r="43" spans="4:8" ht="15">
      <c r="D43" s="7">
        <f>+D37-D41</f>
        <v>796152.5</v>
      </c>
      <c r="F43" s="7">
        <f>+F37-F41</f>
        <v>755352.5000000075</v>
      </c>
      <c r="H43" s="7">
        <f>+H37-H41</f>
        <v>755352.5000000149</v>
      </c>
    </row>
  </sheetData>
  <sheetProtection/>
  <mergeCells count="3">
    <mergeCell ref="D1:E1"/>
    <mergeCell ref="H1:I1"/>
    <mergeCell ref="J1:K1"/>
  </mergeCells>
  <printOptions/>
  <pageMargins left="0.7" right="0.7" top="0.75" bottom="0.75" header="0.511805555555555" footer="0.51180555555555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zoomScale="130" zoomScaleNormal="130" workbookViewId="0" topLeftCell="E23">
      <selection activeCell="H31" sqref="H31"/>
    </sheetView>
  </sheetViews>
  <sheetFormatPr defaultColWidth="8.7109375" defaultRowHeight="15"/>
  <cols>
    <col min="1" max="1" width="17.421875" style="0" customWidth="1"/>
    <col min="2" max="5" width="8.7109375" style="0" customWidth="1"/>
    <col min="6" max="6" width="14.00390625" style="0" customWidth="1"/>
    <col min="7" max="7" width="8.7109375" style="0" customWidth="1"/>
    <col min="8" max="8" width="15.140625" style="0" customWidth="1"/>
    <col min="9" max="9" width="8.7109375" style="0" customWidth="1"/>
    <col min="10" max="10" width="17.00390625" style="0" customWidth="1"/>
    <col min="11" max="11" width="8.7109375" style="0" customWidth="1"/>
    <col min="12" max="12" width="15.140625" style="0" bestFit="1" customWidth="1"/>
    <col min="13" max="13" width="8.7109375" style="0" customWidth="1"/>
    <col min="14" max="14" width="15.140625" style="0" customWidth="1"/>
    <col min="15" max="15" width="18.140625" style="0" customWidth="1"/>
  </cols>
  <sheetData>
    <row r="1" ht="15">
      <c r="B1" t="s">
        <v>33</v>
      </c>
    </row>
    <row r="3" spans="7:19" ht="15">
      <c r="G3" s="57" t="s">
        <v>143</v>
      </c>
      <c r="H3" s="58"/>
      <c r="I3" s="58"/>
      <c r="J3" s="1"/>
      <c r="K3" s="57" t="s">
        <v>144</v>
      </c>
      <c r="L3" s="58"/>
      <c r="M3" s="58"/>
      <c r="N3" s="58" t="s">
        <v>34</v>
      </c>
      <c r="O3" s="58"/>
      <c r="P3" s="58"/>
      <c r="Q3" s="58" t="s">
        <v>35</v>
      </c>
      <c r="R3" s="58"/>
      <c r="S3" s="58"/>
    </row>
    <row r="4" spans="7:19" ht="15">
      <c r="G4" s="20" t="s">
        <v>36</v>
      </c>
      <c r="H4" s="20" t="s">
        <v>37</v>
      </c>
      <c r="I4" s="20" t="s">
        <v>38</v>
      </c>
      <c r="J4" s="20" t="s">
        <v>145</v>
      </c>
      <c r="K4" s="20" t="s">
        <v>36</v>
      </c>
      <c r="L4" s="20" t="s">
        <v>37</v>
      </c>
      <c r="M4" s="20" t="s">
        <v>38</v>
      </c>
      <c r="N4" s="20"/>
      <c r="O4" s="20"/>
      <c r="P4" s="20"/>
      <c r="Q4" s="20"/>
      <c r="R4" s="20"/>
      <c r="S4" s="20"/>
    </row>
    <row r="5" spans="7:19" ht="15">
      <c r="G5" s="20" t="s">
        <v>39</v>
      </c>
      <c r="H5" s="20" t="s">
        <v>39</v>
      </c>
      <c r="I5" s="20" t="s">
        <v>39</v>
      </c>
      <c r="J5" s="20" t="s">
        <v>39</v>
      </c>
      <c r="K5" s="20"/>
      <c r="L5" s="20"/>
      <c r="M5" s="20"/>
      <c r="N5" s="20" t="s">
        <v>39</v>
      </c>
      <c r="O5" s="20" t="s">
        <v>39</v>
      </c>
      <c r="P5" s="20" t="s">
        <v>39</v>
      </c>
      <c r="Q5" s="20"/>
      <c r="R5" s="20"/>
      <c r="S5" s="20"/>
    </row>
    <row r="6" spans="2:8" ht="15">
      <c r="B6" t="s">
        <v>40</v>
      </c>
      <c r="H6" s="7"/>
    </row>
    <row r="7" ht="15">
      <c r="H7" s="7"/>
    </row>
    <row r="8" spans="2:19" ht="15">
      <c r="B8" t="s">
        <v>11</v>
      </c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7:19" ht="15">
      <c r="G9" s="4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5">
      <c r="B10" t="s">
        <v>41</v>
      </c>
      <c r="G10" s="4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ht="15">
      <c r="B11" t="s">
        <v>42</v>
      </c>
      <c r="G11" s="4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7:19" ht="15">
      <c r="G12" s="4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5">
      <c r="B13" t="s">
        <v>43</v>
      </c>
      <c r="G13" s="4"/>
      <c r="H13" s="7">
        <v>17921053</v>
      </c>
      <c r="I13" s="4"/>
      <c r="J13" s="4">
        <f>+Reconciliation!E6</f>
        <v>10551300.29</v>
      </c>
      <c r="K13" s="4"/>
      <c r="L13" s="4">
        <f>+Reconciliation!E7</f>
        <v>26025538.05</v>
      </c>
      <c r="M13" s="4"/>
      <c r="N13" s="4"/>
      <c r="O13" s="4">
        <f>+H13+J13+L13</f>
        <v>54497891.34</v>
      </c>
      <c r="P13" s="4"/>
      <c r="Q13" s="4"/>
      <c r="R13" s="4"/>
      <c r="S13" s="4"/>
    </row>
    <row r="14" spans="2:19" ht="15">
      <c r="B14" t="s">
        <v>44</v>
      </c>
      <c r="G14" s="4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7:19" ht="15">
      <c r="G15" s="4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5">
      <c r="B16" t="s">
        <v>45</v>
      </c>
      <c r="G16" s="4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5">
      <c r="B17" t="s">
        <v>46</v>
      </c>
      <c r="G17" s="4"/>
      <c r="H17" s="10"/>
      <c r="I17" s="4"/>
      <c r="J17" s="4"/>
      <c r="K17" s="4"/>
      <c r="L17" s="4"/>
      <c r="M17" s="4"/>
      <c r="O17" s="4"/>
      <c r="P17" s="4"/>
      <c r="Q17" s="4"/>
      <c r="R17" s="4"/>
      <c r="S17" s="4"/>
    </row>
    <row r="18" spans="2:19" ht="15">
      <c r="B18" t="s">
        <v>47</v>
      </c>
      <c r="G18" s="4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7:19" ht="15">
      <c r="G19" s="4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5">
      <c r="B20" t="s">
        <v>48</v>
      </c>
      <c r="G20" s="4"/>
      <c r="H20" s="7">
        <v>37891357.53</v>
      </c>
      <c r="I20" s="4"/>
      <c r="J20" s="4">
        <f>+Reconciliation!G6</f>
        <v>-9062461.29</v>
      </c>
      <c r="K20" s="4"/>
      <c r="L20" s="4">
        <f>+Reconciliation!G7</f>
        <v>2660183.25</v>
      </c>
      <c r="M20" s="4"/>
      <c r="N20" s="4"/>
      <c r="O20" s="4">
        <f>+H20+J20+L20</f>
        <v>31489079.490000002</v>
      </c>
      <c r="P20" s="4"/>
      <c r="Q20" s="4"/>
      <c r="R20" s="4"/>
      <c r="S20" s="4"/>
    </row>
    <row r="21" spans="2:19" ht="15">
      <c r="B21" t="s">
        <v>49</v>
      </c>
      <c r="G21" s="4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7:19" ht="15">
      <c r="G22" s="4"/>
      <c r="H22" s="10"/>
      <c r="I22" s="4"/>
      <c r="J22" s="4"/>
      <c r="K22" s="4"/>
      <c r="L22" s="4"/>
      <c r="M22" s="4"/>
      <c r="O22" s="4"/>
      <c r="P22" s="4"/>
      <c r="Q22" s="4"/>
      <c r="R22" s="4"/>
      <c r="S22" s="4"/>
    </row>
    <row r="23" spans="2:19" ht="15">
      <c r="B23" t="s">
        <v>50</v>
      </c>
      <c r="G23" s="4"/>
      <c r="H23" s="11">
        <v>4931186.74</v>
      </c>
      <c r="I23" s="4"/>
      <c r="J23" s="4">
        <f>+Reconciliation!I6</f>
        <v>-1488839</v>
      </c>
      <c r="K23" s="4"/>
      <c r="L23" s="4">
        <f>+Reconciliation!I7</f>
        <v>345826.07</v>
      </c>
      <c r="M23" s="4"/>
      <c r="N23" s="4"/>
      <c r="O23" s="4">
        <f>+H23+J23+L23</f>
        <v>3788173.81</v>
      </c>
      <c r="P23" s="4"/>
      <c r="Q23" s="4"/>
      <c r="R23" s="4"/>
      <c r="S23" s="4"/>
    </row>
    <row r="24" spans="2:19" ht="15">
      <c r="B24" t="s">
        <v>51</v>
      </c>
      <c r="G24" s="4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7:19" ht="15"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3" t="s">
        <v>150</v>
      </c>
      <c r="G26" s="4"/>
      <c r="H26" s="10">
        <f>+'Sources &amp; Uses'!D25</f>
        <v>-755352.5</v>
      </c>
      <c r="I26" s="4"/>
      <c r="J26" s="4"/>
      <c r="K26" s="4"/>
      <c r="L26" s="4"/>
      <c r="M26" s="4"/>
      <c r="N26" s="4"/>
      <c r="O26" s="4">
        <f>+H26+J26+L26</f>
        <v>-755352.5</v>
      </c>
      <c r="P26" s="4"/>
      <c r="Q26" s="4"/>
      <c r="R26" s="4"/>
      <c r="S26" s="4"/>
    </row>
    <row r="27" spans="2:19" ht="15">
      <c r="B27" s="43"/>
      <c r="G27" s="4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s="53" customFormat="1" ht="15">
      <c r="B28" s="49" t="s">
        <v>52</v>
      </c>
      <c r="C28" s="49"/>
      <c r="D28" s="49"/>
      <c r="E28" s="49"/>
      <c r="F28" s="49"/>
      <c r="G28" s="50"/>
      <c r="H28" s="51">
        <f>SUM(H10:H26)</f>
        <v>59988244.77</v>
      </c>
      <c r="I28" s="52"/>
      <c r="J28" s="51">
        <f>SUM(J10:J26)</f>
        <v>0</v>
      </c>
      <c r="K28" s="52"/>
      <c r="L28" s="51">
        <f>SUM(L10:L26)</f>
        <v>29031547.37</v>
      </c>
      <c r="M28" s="52"/>
      <c r="N28" s="52"/>
      <c r="O28" s="51">
        <f>SUM(O10:O26)</f>
        <v>89019792.14000002</v>
      </c>
      <c r="P28" s="52"/>
      <c r="Q28" s="52"/>
      <c r="R28" s="52"/>
      <c r="S28" s="52"/>
    </row>
    <row r="29" spans="2:19" s="42" customFormat="1" ht="15">
      <c r="B29" s="42" t="s">
        <v>149</v>
      </c>
      <c r="C29" s="47"/>
      <c r="D29" s="47"/>
      <c r="E29" s="47"/>
      <c r="F29" s="47"/>
      <c r="G29" s="41"/>
      <c r="H29" s="48"/>
      <c r="I29" s="41"/>
      <c r="J29" s="48"/>
      <c r="K29" s="41"/>
      <c r="L29" s="48"/>
      <c r="M29" s="41"/>
      <c r="N29" s="41"/>
      <c r="O29" s="48"/>
      <c r="P29" s="41"/>
      <c r="Q29" s="41"/>
      <c r="R29" s="41"/>
      <c r="S29" s="41"/>
    </row>
    <row r="30" spans="2:19" s="43" customFormat="1" ht="15">
      <c r="B30" s="43" t="s">
        <v>150</v>
      </c>
      <c r="C30" s="44"/>
      <c r="D30" s="44"/>
      <c r="E30" s="44"/>
      <c r="F30" s="44"/>
      <c r="G30" s="45"/>
      <c r="H30" s="46">
        <f>+-H26</f>
        <v>755352.5</v>
      </c>
      <c r="I30" s="45"/>
      <c r="J30" s="46"/>
      <c r="K30" s="45"/>
      <c r="L30" s="46"/>
      <c r="M30" s="45"/>
      <c r="N30" s="45"/>
      <c r="O30" s="46"/>
      <c r="P30" s="45"/>
      <c r="Q30" s="45"/>
      <c r="R30" s="45"/>
      <c r="S30" s="45"/>
    </row>
    <row r="31" spans="7:19" ht="15">
      <c r="G31" s="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8" ht="15">
      <c r="B32" s="13" t="s">
        <v>53</v>
      </c>
      <c r="H32" s="7"/>
    </row>
    <row r="33" spans="2:8" ht="15">
      <c r="B33" s="14" t="s">
        <v>54</v>
      </c>
      <c r="H33" s="7">
        <v>57623625</v>
      </c>
    </row>
    <row r="34" ht="15">
      <c r="H34" s="7"/>
    </row>
    <row r="35" spans="2:8" ht="15">
      <c r="B35" s="12" t="s">
        <v>55</v>
      </c>
      <c r="C35" s="12"/>
      <c r="D35" s="12"/>
      <c r="E35" s="12"/>
      <c r="F35" s="12"/>
      <c r="G35" s="12"/>
      <c r="H35" s="15">
        <f>+H28+H33</f>
        <v>117611869.77000001</v>
      </c>
    </row>
  </sheetData>
  <sheetProtection/>
  <mergeCells count="4">
    <mergeCell ref="G3:I3"/>
    <mergeCell ref="N3:P3"/>
    <mergeCell ref="Q3:S3"/>
    <mergeCell ref="K3:M3"/>
  </mergeCells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92"/>
  <sheetViews>
    <sheetView zoomScale="130" zoomScaleNormal="130" workbookViewId="0" topLeftCell="G14">
      <selection activeCell="T27" sqref="T27"/>
    </sheetView>
  </sheetViews>
  <sheetFormatPr defaultColWidth="8.7109375" defaultRowHeight="15"/>
  <cols>
    <col min="1" max="1" width="10.8515625" style="0" customWidth="1"/>
    <col min="2" max="2" width="10.28125" style="0" customWidth="1"/>
    <col min="3" max="3" width="8.7109375" style="0" customWidth="1"/>
    <col min="4" max="4" width="14.8515625" style="0" customWidth="1"/>
    <col min="5" max="5" width="12.8515625" style="0" customWidth="1"/>
    <col min="6" max="6" width="13.28125" style="0" customWidth="1"/>
    <col min="7" max="7" width="14.140625" style="0" customWidth="1"/>
    <col min="8" max="8" width="14.57421875" style="0" customWidth="1"/>
    <col min="9" max="9" width="11.421875" style="0" customWidth="1"/>
    <col min="10" max="10" width="10.00390625" style="0" customWidth="1"/>
    <col min="11" max="11" width="8.00390625" style="0" customWidth="1"/>
    <col min="12" max="12" width="9.140625" style="0" customWidth="1"/>
    <col min="13" max="13" width="8.00390625" style="0" customWidth="1"/>
    <col min="14" max="14" width="6.57421875" style="0" customWidth="1"/>
    <col min="15" max="16" width="8.140625" style="0" customWidth="1"/>
    <col min="17" max="17" width="9.8515625" style="0" customWidth="1"/>
  </cols>
  <sheetData>
    <row r="2" ht="15">
      <c r="D2" t="s">
        <v>56</v>
      </c>
    </row>
    <row r="3" spans="1:18" ht="15" customHeight="1">
      <c r="A3" t="s">
        <v>57</v>
      </c>
      <c r="B3" t="s">
        <v>58</v>
      </c>
      <c r="C3" s="58" t="s">
        <v>59</v>
      </c>
      <c r="D3" s="58" t="s">
        <v>60</v>
      </c>
      <c r="E3" s="58"/>
      <c r="F3" s="58"/>
      <c r="G3" s="58"/>
      <c r="H3" s="58"/>
      <c r="I3" s="58"/>
      <c r="J3" s="58" t="s">
        <v>61</v>
      </c>
      <c r="K3" s="58"/>
      <c r="L3" s="58"/>
      <c r="M3" s="58"/>
      <c r="N3" s="58"/>
      <c r="O3" s="58"/>
      <c r="P3" s="16"/>
      <c r="Q3" s="69" t="s">
        <v>62</v>
      </c>
      <c r="R3" t="s">
        <v>57</v>
      </c>
    </row>
    <row r="4" spans="1:18" ht="15">
      <c r="A4" t="s">
        <v>63</v>
      </c>
      <c r="C4" s="58"/>
      <c r="D4" s="58" t="s">
        <v>64</v>
      </c>
      <c r="E4" s="58"/>
      <c r="F4" s="58"/>
      <c r="G4" s="58" t="s">
        <v>65</v>
      </c>
      <c r="H4" s="58"/>
      <c r="I4" s="58"/>
      <c r="J4" s="58" t="s">
        <v>66</v>
      </c>
      <c r="K4" s="58"/>
      <c r="L4" s="58"/>
      <c r="M4" s="58" t="s">
        <v>65</v>
      </c>
      <c r="N4" s="58"/>
      <c r="O4" s="58"/>
      <c r="P4" s="17"/>
      <c r="Q4" s="69"/>
      <c r="R4" t="s">
        <v>67</v>
      </c>
    </row>
    <row r="5" spans="2:18" ht="45">
      <c r="B5" t="s">
        <v>68</v>
      </c>
      <c r="C5" s="58"/>
      <c r="D5" s="18" t="s">
        <v>69</v>
      </c>
      <c r="E5" s="18" t="s">
        <v>70</v>
      </c>
      <c r="F5" s="18" t="s">
        <v>71</v>
      </c>
      <c r="G5" s="18" t="s">
        <v>69</v>
      </c>
      <c r="H5" s="18" t="s">
        <v>70</v>
      </c>
      <c r="I5" s="18" t="s">
        <v>71</v>
      </c>
      <c r="J5" s="18" t="s">
        <v>69</v>
      </c>
      <c r="K5" s="18" t="s">
        <v>70</v>
      </c>
      <c r="L5" s="18" t="s">
        <v>71</v>
      </c>
      <c r="M5" s="18" t="s">
        <v>69</v>
      </c>
      <c r="N5" s="18" t="s">
        <v>70</v>
      </c>
      <c r="O5" s="18" t="s">
        <v>71</v>
      </c>
      <c r="P5" s="19" t="s">
        <v>72</v>
      </c>
      <c r="Q5" s="69"/>
      <c r="R5" t="s">
        <v>73</v>
      </c>
    </row>
    <row r="6" spans="1:18" ht="15">
      <c r="A6">
        <v>2.1</v>
      </c>
      <c r="B6">
        <v>100</v>
      </c>
      <c r="C6" s="20"/>
      <c r="D6" s="20">
        <v>120</v>
      </c>
      <c r="E6" s="20">
        <v>400</v>
      </c>
      <c r="F6" s="20">
        <f>+D6*E6</f>
        <v>48000</v>
      </c>
      <c r="G6" s="20">
        <v>39</v>
      </c>
      <c r="H6" s="20">
        <v>500</v>
      </c>
      <c r="I6" s="20">
        <f>+G6*H6</f>
        <v>19500</v>
      </c>
      <c r="J6" s="20">
        <v>99</v>
      </c>
      <c r="K6" s="20">
        <v>800</v>
      </c>
      <c r="L6" s="20">
        <f>+J6*K6</f>
        <v>79200</v>
      </c>
      <c r="M6" s="20">
        <v>23</v>
      </c>
      <c r="N6" s="20">
        <v>1000</v>
      </c>
      <c r="O6" s="20">
        <f>+M6*N6</f>
        <v>23000</v>
      </c>
      <c r="P6" s="20">
        <f>+D6+G6+J6+M6</f>
        <v>281</v>
      </c>
      <c r="Q6" s="20">
        <f>+F6+I6+L6+O6</f>
        <v>169700</v>
      </c>
      <c r="R6" t="s">
        <v>74</v>
      </c>
    </row>
    <row r="7" spans="1:18" ht="15">
      <c r="A7">
        <v>2.2</v>
      </c>
      <c r="B7">
        <v>100</v>
      </c>
      <c r="C7" s="20"/>
      <c r="D7" s="20">
        <v>5</v>
      </c>
      <c r="E7" s="20">
        <v>2000</v>
      </c>
      <c r="F7" s="20">
        <f>+D7*E7</f>
        <v>10000</v>
      </c>
      <c r="G7" s="20">
        <v>1</v>
      </c>
      <c r="H7" s="20">
        <v>2500</v>
      </c>
      <c r="I7" s="20">
        <f>+G7*H7</f>
        <v>2500</v>
      </c>
      <c r="J7" s="20">
        <v>11</v>
      </c>
      <c r="K7" s="20">
        <v>4000</v>
      </c>
      <c r="L7" s="20">
        <f>+J7*K7</f>
        <v>44000</v>
      </c>
      <c r="M7" s="20">
        <v>6</v>
      </c>
      <c r="N7" s="20">
        <v>5000</v>
      </c>
      <c r="O7" s="20">
        <f>+M7*N7</f>
        <v>30000</v>
      </c>
      <c r="P7" s="20">
        <f>+D7+G7+J7+M7</f>
        <v>23</v>
      </c>
      <c r="Q7" s="20">
        <f>+F7+I7+L7+O7</f>
        <v>86500</v>
      </c>
      <c r="R7" t="s">
        <v>75</v>
      </c>
    </row>
    <row r="8" spans="1:18" ht="15">
      <c r="A8">
        <v>2.3</v>
      </c>
      <c r="B8">
        <v>100</v>
      </c>
      <c r="C8" s="20"/>
      <c r="D8" s="20">
        <v>4</v>
      </c>
      <c r="E8" s="20">
        <v>10000</v>
      </c>
      <c r="F8" s="20">
        <f>+D8*E8</f>
        <v>40000</v>
      </c>
      <c r="G8" s="20">
        <v>1</v>
      </c>
      <c r="H8" s="20">
        <v>12500</v>
      </c>
      <c r="I8" s="20">
        <f>+G8*H8</f>
        <v>12500</v>
      </c>
      <c r="J8" s="20">
        <v>11</v>
      </c>
      <c r="K8" s="20">
        <v>20000</v>
      </c>
      <c r="L8" s="20">
        <f>+J8*K8</f>
        <v>220000</v>
      </c>
      <c r="M8" s="20">
        <v>0</v>
      </c>
      <c r="N8" s="20">
        <v>25000</v>
      </c>
      <c r="O8" s="20">
        <f>+M8*N8</f>
        <v>0</v>
      </c>
      <c r="P8" s="20">
        <f>+D8+G8+J8+M8</f>
        <v>16</v>
      </c>
      <c r="Q8" s="20">
        <f>+F8+I8+L8+O8</f>
        <v>272500</v>
      </c>
      <c r="R8" t="s">
        <v>76</v>
      </c>
    </row>
    <row r="9" spans="3:17" ht="15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3:17" ht="15">
      <c r="C10" s="20"/>
      <c r="D10" s="58" t="s">
        <v>77</v>
      </c>
      <c r="E10" s="58"/>
      <c r="F10" s="58"/>
      <c r="G10" s="58"/>
      <c r="H10" s="58"/>
      <c r="I10" s="58"/>
      <c r="J10" s="58" t="s">
        <v>78</v>
      </c>
      <c r="K10" s="58"/>
      <c r="L10" s="58"/>
      <c r="M10" s="58"/>
      <c r="N10" s="58"/>
      <c r="O10" s="58"/>
      <c r="P10" s="58"/>
      <c r="Q10" s="58"/>
    </row>
    <row r="11" spans="1:18" ht="15">
      <c r="A11">
        <v>2.4</v>
      </c>
      <c r="B11">
        <v>200</v>
      </c>
      <c r="C11" s="20"/>
      <c r="D11" s="66">
        <v>0</v>
      </c>
      <c r="E11" s="66"/>
      <c r="F11" s="67">
        <v>2000</v>
      </c>
      <c r="G11" s="67"/>
      <c r="H11" s="68">
        <f>+D11*F11</f>
        <v>0</v>
      </c>
      <c r="I11" s="68"/>
      <c r="J11" s="59">
        <v>0</v>
      </c>
      <c r="K11" s="59"/>
      <c r="L11" s="59">
        <v>4000</v>
      </c>
      <c r="M11" s="59"/>
      <c r="N11" s="59"/>
      <c r="O11" s="21">
        <f>+J11*L11</f>
        <v>0</v>
      </c>
      <c r="P11" s="22">
        <f>+D11+J11</f>
        <v>0</v>
      </c>
      <c r="Q11" s="23">
        <f>+H11+O11</f>
        <v>0</v>
      </c>
      <c r="R11" t="s">
        <v>79</v>
      </c>
    </row>
    <row r="12" spans="3:17" ht="1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3:17" ht="27" customHeight="1">
      <c r="C13" s="20"/>
      <c r="D13" s="59" t="s">
        <v>80</v>
      </c>
      <c r="E13" s="59"/>
      <c r="F13" s="63" t="s">
        <v>81</v>
      </c>
      <c r="G13" s="63"/>
      <c r="H13" s="59" t="s">
        <v>82</v>
      </c>
      <c r="I13" s="59"/>
      <c r="J13" s="59" t="s">
        <v>83</v>
      </c>
      <c r="K13" s="59"/>
      <c r="L13" s="63" t="s">
        <v>84</v>
      </c>
      <c r="M13" s="63"/>
      <c r="N13" s="63"/>
      <c r="O13" s="62" t="s">
        <v>85</v>
      </c>
      <c r="P13" s="62"/>
      <c r="Q13" s="62"/>
    </row>
    <row r="14" spans="1:17" ht="15">
      <c r="A14">
        <v>2.5</v>
      </c>
      <c r="B14">
        <v>250</v>
      </c>
      <c r="C14" s="20"/>
      <c r="D14" s="21">
        <v>0</v>
      </c>
      <c r="E14" s="23">
        <v>150000</v>
      </c>
      <c r="F14" s="20">
        <v>0</v>
      </c>
      <c r="G14" s="21">
        <v>25000</v>
      </c>
      <c r="H14" s="23">
        <v>0</v>
      </c>
      <c r="I14" s="20">
        <v>25000</v>
      </c>
      <c r="J14" s="21">
        <v>0</v>
      </c>
      <c r="K14" s="23">
        <v>25000</v>
      </c>
      <c r="L14" s="20">
        <v>0</v>
      </c>
      <c r="M14" s="59">
        <v>25000</v>
      </c>
      <c r="N14" s="59"/>
      <c r="O14" s="20">
        <f>+D14+F14+H14+J14+L14</f>
        <v>0</v>
      </c>
      <c r="P14" s="59">
        <f>+E14+G14+I14+K14+M14</f>
        <v>250000</v>
      </c>
      <c r="Q14" s="59"/>
    </row>
    <row r="15" spans="3:17" ht="15">
      <c r="C15" s="20"/>
      <c r="D15" s="21"/>
      <c r="E15" s="23"/>
      <c r="F15" s="20"/>
      <c r="G15" s="21"/>
      <c r="H15" s="23"/>
      <c r="I15" s="20"/>
      <c r="J15" s="21"/>
      <c r="K15" s="23"/>
      <c r="L15" s="20"/>
      <c r="M15" s="21"/>
      <c r="N15" s="23"/>
      <c r="O15" s="20"/>
      <c r="P15" s="21"/>
      <c r="Q15" s="23"/>
    </row>
    <row r="16" spans="1:18" ht="15">
      <c r="A16">
        <v>2.6</v>
      </c>
      <c r="B16">
        <v>200</v>
      </c>
      <c r="C16" s="20"/>
      <c r="D16" s="60" t="s">
        <v>86</v>
      </c>
      <c r="E16" s="60"/>
      <c r="F16" s="60"/>
      <c r="G16" s="60"/>
      <c r="H16" s="62" t="s">
        <v>87</v>
      </c>
      <c r="I16" s="62"/>
      <c r="J16" s="62"/>
      <c r="K16" s="58" t="s">
        <v>88</v>
      </c>
      <c r="L16" s="58"/>
      <c r="M16" s="58"/>
      <c r="N16" s="58"/>
      <c r="O16" s="58"/>
      <c r="P16" s="58"/>
      <c r="Q16" s="58"/>
      <c r="R16" t="s">
        <v>89</v>
      </c>
    </row>
    <row r="17" spans="3:17" ht="15">
      <c r="C17" s="20"/>
      <c r="D17" s="25"/>
      <c r="E17" s="26" t="s">
        <v>90</v>
      </c>
      <c r="F17" s="26" t="s">
        <v>70</v>
      </c>
      <c r="G17" s="26" t="s">
        <v>91</v>
      </c>
      <c r="H17" s="26" t="s">
        <v>90</v>
      </c>
      <c r="I17" s="26" t="s">
        <v>70</v>
      </c>
      <c r="J17" s="26" t="s">
        <v>91</v>
      </c>
      <c r="K17" s="61" t="s">
        <v>90</v>
      </c>
      <c r="L17" s="61"/>
      <c r="M17" s="61"/>
      <c r="N17" s="61"/>
      <c r="O17" s="62" t="s">
        <v>91</v>
      </c>
      <c r="P17" s="62"/>
      <c r="Q17" s="62"/>
    </row>
    <row r="18" spans="3:18" ht="15">
      <c r="C18" s="20"/>
      <c r="D18" s="63">
        <v>16</v>
      </c>
      <c r="E18" s="63"/>
      <c r="F18" s="23">
        <v>15000</v>
      </c>
      <c r="G18" s="20">
        <f>+D18*F18</f>
        <v>240000</v>
      </c>
      <c r="H18" s="21">
        <v>0</v>
      </c>
      <c r="I18" s="23">
        <v>30000</v>
      </c>
      <c r="J18" s="21">
        <f>+H18*I18</f>
        <v>0</v>
      </c>
      <c r="K18" s="64">
        <f>+D18+H18</f>
        <v>16</v>
      </c>
      <c r="L18" s="64"/>
      <c r="M18" s="64"/>
      <c r="N18" s="65">
        <f>+G18+J18</f>
        <v>240000</v>
      </c>
      <c r="O18" s="65"/>
      <c r="P18" s="65"/>
      <c r="Q18" s="65"/>
      <c r="R18" t="s">
        <v>92</v>
      </c>
    </row>
    <row r="19" spans="3:17" ht="1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3:18" ht="1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t="s">
        <v>93</v>
      </c>
    </row>
    <row r="21" spans="1:18" ht="15">
      <c r="A21">
        <v>2.7</v>
      </c>
      <c r="B21">
        <v>300</v>
      </c>
      <c r="C21" s="60" t="s">
        <v>94</v>
      </c>
      <c r="D21" s="60"/>
      <c r="E21" s="60"/>
      <c r="F21" s="60"/>
      <c r="G21" s="61" t="s">
        <v>95</v>
      </c>
      <c r="H21" s="61"/>
      <c r="I21" s="61"/>
      <c r="J21" s="61"/>
      <c r="K21" s="58" t="s">
        <v>88</v>
      </c>
      <c r="L21" s="58"/>
      <c r="M21" s="58"/>
      <c r="N21" s="58"/>
      <c r="O21" s="58"/>
      <c r="P21" s="58"/>
      <c r="Q21" s="58"/>
      <c r="R21" t="s">
        <v>96</v>
      </c>
    </row>
    <row r="22" spans="3:17" ht="15">
      <c r="C22" s="20"/>
      <c r="D22" s="25" t="s">
        <v>90</v>
      </c>
      <c r="E22" s="24" t="s">
        <v>97</v>
      </c>
      <c r="F22" s="25" t="s">
        <v>91</v>
      </c>
      <c r="G22" s="24" t="s">
        <v>90</v>
      </c>
      <c r="H22" s="20" t="s">
        <v>97</v>
      </c>
      <c r="I22" s="60" t="s">
        <v>91</v>
      </c>
      <c r="J22" s="60"/>
      <c r="K22" s="62" t="s">
        <v>91</v>
      </c>
      <c r="L22" s="62"/>
      <c r="M22" s="62"/>
      <c r="N22" s="62"/>
      <c r="O22" s="62"/>
      <c r="P22" s="62"/>
      <c r="Q22" s="62"/>
    </row>
    <row r="23" spans="3:17" ht="15">
      <c r="C23" s="20"/>
      <c r="D23" s="20">
        <v>0</v>
      </c>
      <c r="E23" s="20">
        <v>1</v>
      </c>
      <c r="F23" s="20">
        <f>+D23*E23</f>
        <v>0</v>
      </c>
      <c r="G23" s="20">
        <v>0</v>
      </c>
      <c r="H23" s="20">
        <v>2</v>
      </c>
      <c r="I23" s="20">
        <f>+G23*H23</f>
        <v>0</v>
      </c>
      <c r="J23" s="20"/>
      <c r="K23" s="59">
        <f>+F23+I23</f>
        <v>0</v>
      </c>
      <c r="L23" s="59"/>
      <c r="M23" s="59"/>
      <c r="N23" s="59"/>
      <c r="O23" s="59"/>
      <c r="P23" s="59"/>
      <c r="Q23" s="59"/>
    </row>
    <row r="24" spans="3:17" ht="15">
      <c r="C24" s="20"/>
      <c r="D24" s="20"/>
      <c r="E24" s="20"/>
      <c r="F24" s="20"/>
      <c r="G24" s="20"/>
      <c r="H24" s="20"/>
      <c r="I24" s="20"/>
      <c r="J24" s="20"/>
      <c r="K24" s="21"/>
      <c r="L24" s="22"/>
      <c r="M24" s="22"/>
      <c r="N24" s="22"/>
      <c r="O24" s="22"/>
      <c r="P24" s="22"/>
      <c r="Q24" s="23"/>
    </row>
    <row r="25" spans="1:18" ht="15">
      <c r="A25">
        <v>2.8</v>
      </c>
      <c r="B25">
        <v>400</v>
      </c>
      <c r="C25" s="20"/>
      <c r="D25" s="58" t="s">
        <v>98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t="s">
        <v>99</v>
      </c>
    </row>
    <row r="26" spans="3:18" ht="15">
      <c r="C26" s="20"/>
      <c r="D26" s="58" t="s">
        <v>90</v>
      </c>
      <c r="E26" s="58"/>
      <c r="F26" s="58"/>
      <c r="G26" s="58"/>
      <c r="H26" s="58" t="s">
        <v>97</v>
      </c>
      <c r="I26" s="58"/>
      <c r="J26" s="58"/>
      <c r="K26" s="58"/>
      <c r="L26" s="58" t="s">
        <v>91</v>
      </c>
      <c r="M26" s="58"/>
      <c r="N26" s="58"/>
      <c r="O26" s="58"/>
      <c r="P26" s="58"/>
      <c r="Q26" s="58"/>
      <c r="R26" t="s">
        <v>100</v>
      </c>
    </row>
    <row r="27" spans="3:17" ht="15">
      <c r="C27" s="20"/>
      <c r="D27" s="58">
        <v>1</v>
      </c>
      <c r="E27" s="58"/>
      <c r="F27" s="58"/>
      <c r="G27" s="58"/>
      <c r="H27" s="59">
        <v>400000</v>
      </c>
      <c r="I27" s="59"/>
      <c r="J27" s="59"/>
      <c r="K27" s="59"/>
      <c r="L27" s="59">
        <f>+D27*H27</f>
        <v>400000</v>
      </c>
      <c r="M27" s="59"/>
      <c r="N27" s="59"/>
      <c r="O27" s="59"/>
      <c r="P27" s="59"/>
      <c r="Q27" s="59"/>
    </row>
    <row r="28" spans="3:17" ht="15">
      <c r="C28" s="20"/>
      <c r="D28" s="25"/>
      <c r="E28" s="26"/>
      <c r="F28" s="26"/>
      <c r="G28" s="24"/>
      <c r="H28" s="21"/>
      <c r="I28" s="22"/>
      <c r="J28" s="22"/>
      <c r="K28" s="23"/>
      <c r="L28" s="21"/>
      <c r="M28" s="22"/>
      <c r="N28" s="22"/>
      <c r="O28" s="22"/>
      <c r="P28" s="22"/>
      <c r="Q28" s="23"/>
    </row>
    <row r="29" spans="1:17" ht="15">
      <c r="A29">
        <v>3.1</v>
      </c>
      <c r="B29">
        <v>25</v>
      </c>
      <c r="C29" s="58" t="s">
        <v>101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3:17" ht="15">
      <c r="C30" s="25"/>
      <c r="D30" s="58" t="s">
        <v>90</v>
      </c>
      <c r="E30" s="58"/>
      <c r="F30" s="58"/>
      <c r="G30" s="58"/>
      <c r="H30" s="58" t="s">
        <v>97</v>
      </c>
      <c r="I30" s="58"/>
      <c r="J30" s="58"/>
      <c r="K30" s="58"/>
      <c r="L30" s="58" t="s">
        <v>91</v>
      </c>
      <c r="M30" s="58"/>
      <c r="N30" s="58"/>
      <c r="O30" s="58"/>
      <c r="P30" s="58"/>
      <c r="Q30" s="58"/>
    </row>
    <row r="31" spans="3:17" ht="15">
      <c r="C31" s="20"/>
      <c r="D31" s="58">
        <v>2</v>
      </c>
      <c r="E31" s="58"/>
      <c r="F31" s="58"/>
      <c r="G31" s="58"/>
      <c r="H31" s="59">
        <v>12500</v>
      </c>
      <c r="I31" s="59"/>
      <c r="J31" s="59"/>
      <c r="K31" s="59"/>
      <c r="L31" s="59">
        <f>+D31*H31</f>
        <v>25000</v>
      </c>
      <c r="M31" s="59"/>
      <c r="N31" s="59"/>
      <c r="O31" s="59"/>
      <c r="P31" s="59"/>
      <c r="Q31" s="59"/>
    </row>
    <row r="32" spans="3:17" ht="15">
      <c r="C32" s="20"/>
      <c r="D32" s="25"/>
      <c r="E32" s="26"/>
      <c r="F32" s="26"/>
      <c r="G32" s="24"/>
      <c r="H32" s="21"/>
      <c r="I32" s="22"/>
      <c r="J32" s="22"/>
      <c r="K32" s="23"/>
      <c r="L32" s="21"/>
      <c r="M32" s="22"/>
      <c r="N32" s="22"/>
      <c r="O32" s="22"/>
      <c r="P32" s="22"/>
      <c r="Q32" s="23"/>
    </row>
    <row r="33" spans="3:17" ht="15">
      <c r="C33" s="20"/>
      <c r="D33" s="25"/>
      <c r="E33" s="26"/>
      <c r="F33" s="26"/>
      <c r="G33" s="24"/>
      <c r="H33" s="21"/>
      <c r="I33" s="22"/>
      <c r="J33" s="22"/>
      <c r="K33" s="23"/>
      <c r="L33" s="21"/>
      <c r="M33" s="22"/>
      <c r="N33" s="22"/>
      <c r="O33" s="22"/>
      <c r="P33" s="22"/>
      <c r="Q33" s="23"/>
    </row>
    <row r="34" spans="1:18" ht="15">
      <c r="A34">
        <v>3.2</v>
      </c>
      <c r="B34">
        <v>25</v>
      </c>
      <c r="C34" s="58" t="s">
        <v>102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t="s">
        <v>103</v>
      </c>
    </row>
    <row r="35" spans="3:17" ht="15">
      <c r="C35" s="25"/>
      <c r="D35" s="58" t="s">
        <v>90</v>
      </c>
      <c r="E35" s="58"/>
      <c r="F35" s="58"/>
      <c r="G35" s="58"/>
      <c r="H35" s="58" t="s">
        <v>97</v>
      </c>
      <c r="I35" s="58"/>
      <c r="J35" s="58"/>
      <c r="K35" s="58"/>
      <c r="L35" s="58" t="s">
        <v>91</v>
      </c>
      <c r="M35" s="58"/>
      <c r="N35" s="58"/>
      <c r="O35" s="58"/>
      <c r="P35" s="58"/>
      <c r="Q35" s="58"/>
    </row>
    <row r="36" spans="3:17" ht="15">
      <c r="C36" s="25"/>
      <c r="D36" s="58">
        <v>1</v>
      </c>
      <c r="E36" s="58"/>
      <c r="F36" s="58"/>
      <c r="G36" s="58"/>
      <c r="H36" s="59">
        <v>25000</v>
      </c>
      <c r="I36" s="59"/>
      <c r="J36" s="59"/>
      <c r="K36" s="59"/>
      <c r="L36" s="59">
        <f>+D36*H36</f>
        <v>25000</v>
      </c>
      <c r="M36" s="59"/>
      <c r="N36" s="59"/>
      <c r="O36" s="59"/>
      <c r="P36" s="59"/>
      <c r="Q36" s="59"/>
    </row>
    <row r="37" spans="3:17" ht="15">
      <c r="C37" s="25"/>
      <c r="D37" s="25"/>
      <c r="E37" s="26"/>
      <c r="F37" s="26"/>
      <c r="G37" s="24"/>
      <c r="H37" s="21"/>
      <c r="I37" s="22"/>
      <c r="J37" s="22"/>
      <c r="K37" s="23"/>
      <c r="L37" s="21"/>
      <c r="M37" s="22"/>
      <c r="N37" s="22"/>
      <c r="O37" s="22"/>
      <c r="P37" s="22"/>
      <c r="Q37" s="23"/>
    </row>
    <row r="38" spans="1:17" ht="15">
      <c r="A38">
        <v>3.3</v>
      </c>
      <c r="B38">
        <v>25</v>
      </c>
      <c r="C38" s="58" t="s">
        <v>104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3:17" ht="15">
      <c r="C39" s="25"/>
      <c r="D39" s="58" t="s">
        <v>90</v>
      </c>
      <c r="E39" s="58"/>
      <c r="F39" s="58"/>
      <c r="G39" s="58"/>
      <c r="H39" s="58" t="s">
        <v>97</v>
      </c>
      <c r="I39" s="58"/>
      <c r="J39" s="58"/>
      <c r="K39" s="58"/>
      <c r="L39" s="58" t="s">
        <v>91</v>
      </c>
      <c r="M39" s="58"/>
      <c r="N39" s="58"/>
      <c r="O39" s="58"/>
      <c r="P39" s="58"/>
      <c r="Q39" s="58"/>
    </row>
    <row r="40" spans="3:17" ht="15">
      <c r="C40" s="25"/>
      <c r="D40" s="58">
        <v>1</v>
      </c>
      <c r="E40" s="58"/>
      <c r="F40" s="58"/>
      <c r="G40" s="58"/>
      <c r="H40" s="59">
        <v>25000</v>
      </c>
      <c r="I40" s="59"/>
      <c r="J40" s="59"/>
      <c r="K40" s="59"/>
      <c r="L40" s="59">
        <f>+D40*H40</f>
        <v>25000</v>
      </c>
      <c r="M40" s="59"/>
      <c r="N40" s="59"/>
      <c r="O40" s="59"/>
      <c r="P40" s="59"/>
      <c r="Q40" s="59"/>
    </row>
    <row r="41" spans="3:17" ht="15">
      <c r="C41" s="25"/>
      <c r="D41" s="25"/>
      <c r="E41" s="26"/>
      <c r="F41" s="26"/>
      <c r="G41" s="24"/>
      <c r="H41" s="21"/>
      <c r="I41" s="22"/>
      <c r="J41" s="22"/>
      <c r="K41" s="23"/>
      <c r="L41" s="21"/>
      <c r="M41" s="22"/>
      <c r="N41" s="22"/>
      <c r="O41" s="22"/>
      <c r="P41" s="22"/>
      <c r="Q41" s="23"/>
    </row>
    <row r="42" spans="1:18" ht="15">
      <c r="A42">
        <v>3.4</v>
      </c>
      <c r="B42">
        <v>25</v>
      </c>
      <c r="C42" s="58" t="s">
        <v>105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t="s">
        <v>106</v>
      </c>
    </row>
    <row r="43" spans="3:17" ht="15">
      <c r="C43" s="20"/>
      <c r="D43" s="58" t="s">
        <v>90</v>
      </c>
      <c r="E43" s="58"/>
      <c r="F43" s="58"/>
      <c r="G43" s="58"/>
      <c r="H43" s="58" t="s">
        <v>97</v>
      </c>
      <c r="I43" s="58"/>
      <c r="J43" s="58"/>
      <c r="K43" s="58"/>
      <c r="L43" s="58" t="s">
        <v>91</v>
      </c>
      <c r="M43" s="58"/>
      <c r="N43" s="58"/>
      <c r="O43" s="58"/>
      <c r="P43" s="58"/>
      <c r="Q43" s="58"/>
    </row>
    <row r="44" spans="3:17" ht="15">
      <c r="C44" s="20"/>
      <c r="D44" s="58">
        <v>1</v>
      </c>
      <c r="E44" s="58"/>
      <c r="F44" s="58"/>
      <c r="G44" s="58"/>
      <c r="H44" s="59">
        <v>25000</v>
      </c>
      <c r="I44" s="59"/>
      <c r="J44" s="59"/>
      <c r="K44" s="59"/>
      <c r="L44" s="59">
        <f>+D44*H44</f>
        <v>25000</v>
      </c>
      <c r="M44" s="59"/>
      <c r="N44" s="59"/>
      <c r="O44" s="59"/>
      <c r="P44" s="59"/>
      <c r="Q44" s="59"/>
    </row>
    <row r="45" spans="3:17" ht="1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3:17" ht="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">
      <c r="A47">
        <v>4.1</v>
      </c>
      <c r="B47">
        <v>50</v>
      </c>
      <c r="C47" s="58" t="s">
        <v>107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3:17" ht="15">
      <c r="C48" s="20"/>
      <c r="D48" s="58" t="s">
        <v>90</v>
      </c>
      <c r="E48" s="58"/>
      <c r="F48" s="58"/>
      <c r="G48" s="58"/>
      <c r="H48" s="58" t="s">
        <v>97</v>
      </c>
      <c r="I48" s="58"/>
      <c r="J48" s="58"/>
      <c r="K48" s="58"/>
      <c r="L48" s="58" t="s">
        <v>91</v>
      </c>
      <c r="M48" s="58"/>
      <c r="N48" s="58"/>
      <c r="O48" s="58"/>
      <c r="P48" s="58"/>
      <c r="Q48" s="58"/>
    </row>
    <row r="49" spans="3:17" ht="15">
      <c r="C49" s="20"/>
      <c r="D49" s="58">
        <v>1</v>
      </c>
      <c r="E49" s="58"/>
      <c r="F49" s="58"/>
      <c r="G49" s="58"/>
      <c r="H49" s="59">
        <v>50000</v>
      </c>
      <c r="I49" s="59"/>
      <c r="J49" s="59"/>
      <c r="K49" s="59"/>
      <c r="L49" s="59">
        <f>+D49*H49</f>
        <v>50000</v>
      </c>
      <c r="M49" s="59"/>
      <c r="N49" s="59"/>
      <c r="O49" s="59"/>
      <c r="P49" s="59"/>
      <c r="Q49" s="59"/>
    </row>
    <row r="50" spans="3:17" ht="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3:17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">
      <c r="A52">
        <v>4.2</v>
      </c>
      <c r="B52">
        <v>50</v>
      </c>
      <c r="C52" s="58" t="s">
        <v>108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3:17" ht="15">
      <c r="C53" s="20"/>
      <c r="D53" s="58" t="s">
        <v>90</v>
      </c>
      <c r="E53" s="58"/>
      <c r="F53" s="58"/>
      <c r="G53" s="58"/>
      <c r="H53" s="58" t="s">
        <v>97</v>
      </c>
      <c r="I53" s="58"/>
      <c r="J53" s="58"/>
      <c r="K53" s="58"/>
      <c r="L53" s="58" t="s">
        <v>91</v>
      </c>
      <c r="M53" s="58"/>
      <c r="N53" s="58"/>
      <c r="O53" s="58"/>
      <c r="P53" s="58"/>
      <c r="Q53" s="58"/>
    </row>
    <row r="54" spans="3:17" ht="15">
      <c r="C54" s="20"/>
      <c r="D54" s="58">
        <v>1</v>
      </c>
      <c r="E54" s="58"/>
      <c r="F54" s="58"/>
      <c r="G54" s="58"/>
      <c r="H54" s="59">
        <v>50000</v>
      </c>
      <c r="I54" s="59"/>
      <c r="J54" s="59"/>
      <c r="K54" s="59"/>
      <c r="L54" s="59">
        <f>+D54*H54</f>
        <v>50000</v>
      </c>
      <c r="M54" s="59"/>
      <c r="N54" s="59"/>
      <c r="O54" s="59"/>
      <c r="P54" s="59"/>
      <c r="Q54" s="59"/>
    </row>
    <row r="55" spans="3:17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3:17" ht="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3:17" ht="15">
      <c r="C57" s="20" t="s">
        <v>109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60" spans="3:4" ht="15">
      <c r="C60" t="s">
        <v>57</v>
      </c>
      <c r="D60" t="s">
        <v>110</v>
      </c>
    </row>
    <row r="61" spans="4:12" ht="15">
      <c r="D61" t="s">
        <v>111</v>
      </c>
      <c r="F61" t="s">
        <v>112</v>
      </c>
      <c r="G61" t="s">
        <v>113</v>
      </c>
      <c r="I61" t="s">
        <v>112</v>
      </c>
      <c r="J61" t="s">
        <v>114</v>
      </c>
      <c r="L61" t="s">
        <v>115</v>
      </c>
    </row>
    <row r="62" spans="4:12" ht="15">
      <c r="D62" t="s">
        <v>116</v>
      </c>
      <c r="E62" t="s">
        <v>117</v>
      </c>
      <c r="G62" t="s">
        <v>116</v>
      </c>
      <c r="H62" t="s">
        <v>117</v>
      </c>
      <c r="L62" t="s">
        <v>118</v>
      </c>
    </row>
    <row r="63" spans="3:10" ht="15">
      <c r="C63">
        <v>2.1</v>
      </c>
      <c r="D63">
        <v>100</v>
      </c>
      <c r="E63">
        <v>60</v>
      </c>
      <c r="F63">
        <f>+D63+E63</f>
        <v>160</v>
      </c>
      <c r="G63">
        <v>20</v>
      </c>
      <c r="H63">
        <v>14</v>
      </c>
      <c r="I63">
        <f>+G63+H63</f>
        <v>34</v>
      </c>
      <c r="J63">
        <f>+F63+I63</f>
        <v>194</v>
      </c>
    </row>
    <row r="64" spans="3:10" ht="15">
      <c r="C64">
        <v>2.2</v>
      </c>
      <c r="D64">
        <v>17</v>
      </c>
      <c r="E64">
        <v>12</v>
      </c>
      <c r="F64">
        <f>+D64+E64</f>
        <v>29</v>
      </c>
      <c r="G64">
        <v>4</v>
      </c>
      <c r="H64">
        <v>4</v>
      </c>
      <c r="I64">
        <f>+G64+H64</f>
        <v>8</v>
      </c>
      <c r="J64">
        <f>+F64+I64</f>
        <v>37</v>
      </c>
    </row>
    <row r="65" spans="3:10" ht="15">
      <c r="C65">
        <v>2.3</v>
      </c>
      <c r="D65">
        <v>3</v>
      </c>
      <c r="E65">
        <v>2</v>
      </c>
      <c r="F65">
        <f>+D65+E65</f>
        <v>5</v>
      </c>
      <c r="G65">
        <v>1</v>
      </c>
      <c r="H65">
        <v>1</v>
      </c>
      <c r="I65">
        <f>+G65+H65</f>
        <v>2</v>
      </c>
      <c r="J65">
        <f>+F65+I65</f>
        <v>7</v>
      </c>
    </row>
    <row r="66" spans="4:5" ht="15">
      <c r="D66" t="s">
        <v>111</v>
      </c>
      <c r="E66" t="s">
        <v>113</v>
      </c>
    </row>
    <row r="67" spans="3:5" ht="15">
      <c r="C67">
        <v>2.4</v>
      </c>
      <c r="D67">
        <v>60</v>
      </c>
      <c r="E67">
        <v>20</v>
      </c>
    </row>
    <row r="69" spans="3:4" ht="15">
      <c r="C69">
        <v>2.5</v>
      </c>
      <c r="D69" t="s">
        <v>119</v>
      </c>
    </row>
    <row r="70" spans="4:8" ht="27" customHeight="1">
      <c r="D70" t="s">
        <v>120</v>
      </c>
      <c r="E70" s="27" t="s">
        <v>121</v>
      </c>
      <c r="F70" s="27" t="s">
        <v>122</v>
      </c>
      <c r="G70" t="s">
        <v>123</v>
      </c>
      <c r="H70" s="27" t="s">
        <v>124</v>
      </c>
    </row>
    <row r="71" spans="4:8" ht="15">
      <c r="D71">
        <v>1</v>
      </c>
      <c r="E71">
        <v>1</v>
      </c>
      <c r="F71">
        <v>1</v>
      </c>
      <c r="G71">
        <v>1</v>
      </c>
      <c r="H71">
        <v>1</v>
      </c>
    </row>
    <row r="72" spans="3:4" ht="15">
      <c r="C72">
        <v>2.6</v>
      </c>
      <c r="D72" t="s">
        <v>125</v>
      </c>
    </row>
    <row r="73" spans="4:5" ht="45">
      <c r="D73" t="s">
        <v>126</v>
      </c>
      <c r="E73" s="27" t="s">
        <v>127</v>
      </c>
    </row>
    <row r="74" spans="4:5" ht="15">
      <c r="D74">
        <v>2</v>
      </c>
      <c r="E74">
        <v>2</v>
      </c>
    </row>
    <row r="75" spans="3:4" ht="15">
      <c r="C75">
        <v>2.7</v>
      </c>
      <c r="D75" t="s">
        <v>128</v>
      </c>
    </row>
    <row r="76" spans="4:5" ht="15">
      <c r="D76" t="s">
        <v>111</v>
      </c>
      <c r="E76" t="s">
        <v>113</v>
      </c>
    </row>
    <row r="77" spans="1:5" ht="28.5" customHeight="1">
      <c r="A77" s="27" t="s">
        <v>129</v>
      </c>
      <c r="D77">
        <v>200</v>
      </c>
      <c r="E77">
        <v>50</v>
      </c>
    </row>
    <row r="78" spans="3:4" ht="15">
      <c r="C78">
        <v>2.8</v>
      </c>
      <c r="D78" t="s">
        <v>130</v>
      </c>
    </row>
    <row r="79" spans="4:5" ht="15">
      <c r="D79">
        <v>1</v>
      </c>
      <c r="E79">
        <v>0</v>
      </c>
    </row>
    <row r="81" spans="3:4" ht="15">
      <c r="C81">
        <v>3.1</v>
      </c>
      <c r="D81" t="s">
        <v>131</v>
      </c>
    </row>
    <row r="82" ht="15">
      <c r="D82">
        <v>2</v>
      </c>
    </row>
    <row r="83" spans="3:4" ht="15">
      <c r="C83">
        <v>3.2</v>
      </c>
      <c r="D83" t="s">
        <v>132</v>
      </c>
    </row>
    <row r="84" ht="15">
      <c r="D84">
        <v>1</v>
      </c>
    </row>
    <row r="85" spans="3:4" ht="15">
      <c r="C85">
        <v>3.3</v>
      </c>
      <c r="D85" t="s">
        <v>133</v>
      </c>
    </row>
    <row r="86" ht="15">
      <c r="D86">
        <v>4</v>
      </c>
    </row>
    <row r="87" spans="3:4" ht="15">
      <c r="C87">
        <v>3.4</v>
      </c>
      <c r="D87" t="s">
        <v>134</v>
      </c>
    </row>
    <row r="88" ht="15">
      <c r="D88">
        <v>1</v>
      </c>
    </row>
    <row r="89" spans="3:4" ht="15">
      <c r="C89">
        <v>4.1</v>
      </c>
      <c r="D89" t="s">
        <v>107</v>
      </c>
    </row>
    <row r="90" ht="15">
      <c r="D90">
        <v>1</v>
      </c>
    </row>
    <row r="91" spans="3:4" ht="15">
      <c r="C91">
        <v>4.2</v>
      </c>
      <c r="D91" t="s">
        <v>135</v>
      </c>
    </row>
    <row r="92" ht="15">
      <c r="D92">
        <v>1</v>
      </c>
    </row>
  </sheetData>
  <sheetProtection/>
  <mergeCells count="86">
    <mergeCell ref="C3:C5"/>
    <mergeCell ref="D3:I3"/>
    <mergeCell ref="J3:O3"/>
    <mergeCell ref="Q3:Q5"/>
    <mergeCell ref="D4:F4"/>
    <mergeCell ref="G4:I4"/>
    <mergeCell ref="J4:L4"/>
    <mergeCell ref="M4:O4"/>
    <mergeCell ref="D10:I10"/>
    <mergeCell ref="J10:Q10"/>
    <mergeCell ref="D11:E11"/>
    <mergeCell ref="F11:G11"/>
    <mergeCell ref="H11:I11"/>
    <mergeCell ref="J11:K11"/>
    <mergeCell ref="L11:N11"/>
    <mergeCell ref="K16:Q16"/>
    <mergeCell ref="D13:E13"/>
    <mergeCell ref="F13:G13"/>
    <mergeCell ref="H13:I13"/>
    <mergeCell ref="J13:K13"/>
    <mergeCell ref="L13:N13"/>
    <mergeCell ref="K17:N17"/>
    <mergeCell ref="O17:Q17"/>
    <mergeCell ref="D18:E18"/>
    <mergeCell ref="K18:M18"/>
    <mergeCell ref="N18:Q18"/>
    <mergeCell ref="O13:Q13"/>
    <mergeCell ref="M14:N14"/>
    <mergeCell ref="P14:Q14"/>
    <mergeCell ref="D16:G16"/>
    <mergeCell ref="H16:J16"/>
    <mergeCell ref="K23:Q23"/>
    <mergeCell ref="D25:Q25"/>
    <mergeCell ref="D26:G26"/>
    <mergeCell ref="H26:K26"/>
    <mergeCell ref="L26:Q26"/>
    <mergeCell ref="C21:F21"/>
    <mergeCell ref="G21:J21"/>
    <mergeCell ref="K21:Q21"/>
    <mergeCell ref="I22:J22"/>
    <mergeCell ref="K22:Q22"/>
    <mergeCell ref="D27:G27"/>
    <mergeCell ref="H27:K27"/>
    <mergeCell ref="L27:Q27"/>
    <mergeCell ref="C29:Q29"/>
    <mergeCell ref="D30:G30"/>
    <mergeCell ref="H30:K30"/>
    <mergeCell ref="L30:Q30"/>
    <mergeCell ref="D31:G31"/>
    <mergeCell ref="H31:K31"/>
    <mergeCell ref="L31:Q31"/>
    <mergeCell ref="C34:Q34"/>
    <mergeCell ref="D35:G35"/>
    <mergeCell ref="H35:K35"/>
    <mergeCell ref="L35:Q35"/>
    <mergeCell ref="D36:G36"/>
    <mergeCell ref="H36:K36"/>
    <mergeCell ref="L36:Q36"/>
    <mergeCell ref="C38:Q38"/>
    <mergeCell ref="D39:G39"/>
    <mergeCell ref="H39:K39"/>
    <mergeCell ref="L39:Q39"/>
    <mergeCell ref="D40:G40"/>
    <mergeCell ref="H40:K40"/>
    <mergeCell ref="L40:Q40"/>
    <mergeCell ref="C42:Q42"/>
    <mergeCell ref="D43:G43"/>
    <mergeCell ref="H43:K43"/>
    <mergeCell ref="L43:Q43"/>
    <mergeCell ref="D44:G44"/>
    <mergeCell ref="H44:K44"/>
    <mergeCell ref="L44:Q44"/>
    <mergeCell ref="C47:Q47"/>
    <mergeCell ref="D48:G48"/>
    <mergeCell ref="H48:K48"/>
    <mergeCell ref="L48:Q48"/>
    <mergeCell ref="D54:G54"/>
    <mergeCell ref="H54:K54"/>
    <mergeCell ref="L54:Q54"/>
    <mergeCell ref="D49:G49"/>
    <mergeCell ref="H49:K49"/>
    <mergeCell ref="L49:Q49"/>
    <mergeCell ref="C52:Q52"/>
    <mergeCell ref="D53:G53"/>
    <mergeCell ref="H53:K53"/>
    <mergeCell ref="L53:Q53"/>
  </mergeCells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6" sqref="A6"/>
    </sheetView>
  </sheetViews>
  <sheetFormatPr defaultColWidth="8.7109375" defaultRowHeight="15"/>
  <sheetData>
    <row r="1" spans="1:8" ht="15">
      <c r="A1" s="28" t="s">
        <v>136</v>
      </c>
      <c r="B1" s="28"/>
      <c r="C1" s="28"/>
      <c r="D1" s="28"/>
      <c r="E1" s="28"/>
      <c r="F1" s="28"/>
      <c r="G1" s="28"/>
      <c r="H1" s="28"/>
    </row>
    <row r="2" spans="1:2" ht="15">
      <c r="A2" t="s">
        <v>137</v>
      </c>
      <c r="B2" s="29" t="s">
        <v>138</v>
      </c>
    </row>
    <row r="4" ht="15">
      <c r="A4" s="29" t="s">
        <v>139</v>
      </c>
    </row>
    <row r="6" ht="15">
      <c r="A6" t="s">
        <v>140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N17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4" max="4" width="35.7109375" style="0" customWidth="1"/>
    <col min="5" max="5" width="14.28125" style="0" bestFit="1" customWidth="1"/>
    <col min="6" max="6" width="2.7109375" style="0" customWidth="1"/>
    <col min="7" max="7" width="14.00390625" style="0" bestFit="1" customWidth="1"/>
    <col min="8" max="8" width="2.28125" style="0" customWidth="1"/>
    <col min="9" max="9" width="14.00390625" style="0" bestFit="1" customWidth="1"/>
    <col min="10" max="10" width="14.00390625" style="0" customWidth="1"/>
    <col min="11" max="11" width="17.421875" style="0" customWidth="1"/>
    <col min="12" max="12" width="4.8515625" style="0" customWidth="1"/>
    <col min="13" max="13" width="12.7109375" style="54" bestFit="1" customWidth="1"/>
    <col min="14" max="14" width="14.28125" style="0" bestFit="1" customWidth="1"/>
  </cols>
  <sheetData>
    <row r="3" spans="3:12" ht="90">
      <c r="C3" s="20"/>
      <c r="D3" s="37"/>
      <c r="E3" s="38" t="str">
        <f>+'Uses of funds by proj acty'!B13</f>
        <v>Enhance capacity to deliver applied research</v>
      </c>
      <c r="F3" s="20"/>
      <c r="G3" s="38" t="str">
        <f>+'Uses of funds by proj acty'!B20</f>
        <v>Build &amp; strenghen regional and international academic</v>
      </c>
      <c r="H3" s="20"/>
      <c r="I3" s="39" t="str">
        <f>+'Uses of funds by proj acty'!B23</f>
        <v>Enhance Governance and management of ACE  and the</v>
      </c>
      <c r="J3" s="39" t="s">
        <v>152</v>
      </c>
      <c r="K3" s="32" t="s">
        <v>151</v>
      </c>
      <c r="L3" s="21"/>
    </row>
    <row r="4" spans="3:12" ht="15">
      <c r="C4" s="20"/>
      <c r="D4" s="20"/>
      <c r="E4" s="34"/>
      <c r="F4" s="20"/>
      <c r="G4" s="20"/>
      <c r="H4" s="20"/>
      <c r="I4" s="20"/>
      <c r="J4" s="20"/>
      <c r="K4" s="20"/>
      <c r="L4" s="21"/>
    </row>
    <row r="5" spans="3:14" ht="15">
      <c r="C5" s="20"/>
      <c r="D5" s="20" t="s">
        <v>146</v>
      </c>
      <c r="E5" s="35">
        <f>+'Uses of funds by proj acty'!H13</f>
        <v>17921053</v>
      </c>
      <c r="F5" s="20"/>
      <c r="G5" s="35">
        <f>+'Uses of funds by proj acty'!H20</f>
        <v>37891357.53</v>
      </c>
      <c r="H5" s="20"/>
      <c r="I5" s="35">
        <f>+'Uses of funds by proj acty'!H23</f>
        <v>4931186.74</v>
      </c>
      <c r="J5" s="35"/>
      <c r="K5" s="36">
        <f>SUM(E5:I5)</f>
        <v>60743597.27</v>
      </c>
      <c r="L5" s="21"/>
      <c r="M5" s="55"/>
      <c r="N5" s="5"/>
    </row>
    <row r="6" spans="3:12" ht="15">
      <c r="C6" s="20"/>
      <c r="D6" s="20" t="s">
        <v>145</v>
      </c>
      <c r="E6" s="36">
        <v>10551300.29</v>
      </c>
      <c r="F6" s="36"/>
      <c r="G6" s="36">
        <v>-9062461.29</v>
      </c>
      <c r="H6" s="36"/>
      <c r="I6" s="36">
        <v>-1488839</v>
      </c>
      <c r="J6" s="36"/>
      <c r="K6" s="36">
        <f>SUM(E6:I6)</f>
        <v>0</v>
      </c>
      <c r="L6" s="21"/>
    </row>
    <row r="7" spans="3:14" ht="15">
      <c r="C7" s="20"/>
      <c r="D7" s="20" t="s">
        <v>148</v>
      </c>
      <c r="E7" s="36">
        <f>23416783.05+2608755</f>
        <v>26025538.05</v>
      </c>
      <c r="F7" s="36"/>
      <c r="G7" s="36">
        <f>2989405-329221.75</f>
        <v>2660183.25</v>
      </c>
      <c r="H7" s="36"/>
      <c r="I7" s="36">
        <v>345826.07</v>
      </c>
      <c r="J7" s="36"/>
      <c r="K7" s="36">
        <f>SUM(E7:I7)</f>
        <v>29031547.37</v>
      </c>
      <c r="L7" s="21"/>
      <c r="N7" s="5"/>
    </row>
    <row r="8" spans="3:14" ht="15">
      <c r="C8" s="20"/>
      <c r="D8" s="20" t="s">
        <v>147</v>
      </c>
      <c r="E8" s="35">
        <f>SUM(E5:E7)</f>
        <v>54497891.34</v>
      </c>
      <c r="F8" s="20"/>
      <c r="G8" s="35">
        <f>SUM(G5:G7)</f>
        <v>31489079.490000002</v>
      </c>
      <c r="H8" s="20"/>
      <c r="I8" s="35">
        <f>SUM(I5:I7)</f>
        <v>3788173.81</v>
      </c>
      <c r="J8" s="35">
        <f>+'Sources &amp; Uses'!D25</f>
        <v>-755352.5</v>
      </c>
      <c r="K8" s="35">
        <f>SUM(E8:J8)</f>
        <v>89019792.14000002</v>
      </c>
      <c r="L8" s="21"/>
      <c r="N8" s="5"/>
    </row>
    <row r="9" ht="15">
      <c r="N9" s="30"/>
    </row>
    <row r="10" spans="11:14" ht="15">
      <c r="K10" s="40"/>
      <c r="N10" s="5"/>
    </row>
    <row r="12" ht="15">
      <c r="D12" s="33"/>
    </row>
    <row r="13" spans="5:11" ht="15">
      <c r="E13" s="7"/>
      <c r="K13" s="7"/>
    </row>
    <row r="15" spans="5:7" ht="15">
      <c r="E15" s="7"/>
      <c r="G15" s="7"/>
    </row>
    <row r="16" ht="15">
      <c r="E16" s="7"/>
    </row>
    <row r="17" ht="15">
      <c r="D17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LibreOffice/4.4.1.2$Windows_x86 LibreOffice_project/45e2de17089c24a1fa810c8f975a7171ba4cd432</Application>
  <DocSecurity>0</DocSecurity>
  <Template/>
  <Manager/>
  <Company>Microsoft</Company>
  <TotalTime>17737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Director of Finance</cp:lastModifiedBy>
  <cp:lastPrinted>2016-01-06T11:02:01Z</cp:lastPrinted>
  <dcterms:created xsi:type="dcterms:W3CDTF">2015-08-02T21:04:30Z</dcterms:created>
  <dcterms:modified xsi:type="dcterms:W3CDTF">2016-09-13T21:43:58Z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